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rfo.sharepoint.com/sites/til-okstat-lerlingtilskudd-OKstat-Tilskuddsordning/Delte dokumenter/OKstat - Tilskuddsordning/2. Lærlingbudsjett/2025/"/>
    </mc:Choice>
  </mc:AlternateContent>
  <xr:revisionPtr revIDLastSave="21" documentId="8_{B5C34FB2-9086-4120-98EE-693934219107}" xr6:coauthVersionLast="47" xr6:coauthVersionMax="47" xr10:uidLastSave="{4009BC8E-E203-461D-9859-1F506184B21D}"/>
  <bookViews>
    <workbookView xWindow="25695" yWindow="0" windowWidth="26010" windowHeight="20985" xr2:uid="{02812E94-951D-4B0F-B1D0-6221D59EDF0E}"/>
  </bookViews>
  <sheets>
    <sheet name="Utgifter &amp; Inntekter (2+2) " sheetId="1" r:id="rId1"/>
    <sheet name="Satser 2025 (2+2) Hovedmodel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F19" i="1" s="1"/>
  <c r="F20" i="1" s="1"/>
  <c r="B4" i="2"/>
  <c r="A5" i="1" s="1"/>
  <c r="J7" i="1" s="1"/>
  <c r="G8" i="1" l="1"/>
  <c r="C17" i="1"/>
  <c r="C18" i="1" s="1"/>
  <c r="G7" i="1"/>
  <c r="K6" i="1"/>
  <c r="H7" i="1"/>
  <c r="E8" i="1"/>
  <c r="L6" i="1"/>
  <c r="I7" i="1"/>
  <c r="F8" i="1"/>
  <c r="M6" i="1"/>
  <c r="H8" i="1"/>
  <c r="E7" i="1"/>
  <c r="N7" i="1"/>
  <c r="F7" i="1"/>
  <c r="C8" i="1"/>
  <c r="D8" i="1"/>
  <c r="N6" i="1"/>
  <c r="L7" i="1"/>
  <c r="I8" i="1"/>
  <c r="D7" i="1"/>
  <c r="M7" i="1"/>
  <c r="J8" i="1"/>
  <c r="C7" i="1"/>
  <c r="K7" i="1"/>
  <c r="H17" i="1"/>
  <c r="H18" i="1" s="1"/>
  <c r="H19" i="1"/>
  <c r="H20" i="1" s="1"/>
  <c r="K15" i="1"/>
  <c r="K16" i="1" s="1"/>
  <c r="J17" i="1"/>
  <c r="J18" i="1" s="1"/>
  <c r="L15" i="1"/>
  <c r="L16" i="1" s="1"/>
  <c r="K17" i="1"/>
  <c r="K18" i="1" s="1"/>
  <c r="J19" i="1"/>
  <c r="J20" i="1" s="1"/>
  <c r="I17" i="1"/>
  <c r="I18" i="1" s="1"/>
  <c r="I19" i="1"/>
  <c r="I20" i="1" s="1"/>
  <c r="M15" i="1"/>
  <c r="M16" i="1" s="1"/>
  <c r="D17" i="1"/>
  <c r="D18" i="1" s="1"/>
  <c r="L17" i="1"/>
  <c r="L18" i="1" s="1"/>
  <c r="C19" i="1"/>
  <c r="C20" i="1" s="1"/>
  <c r="G19" i="1"/>
  <c r="G20" i="1" s="1"/>
  <c r="N15" i="1"/>
  <c r="N16" i="1" s="1"/>
  <c r="E17" i="1"/>
  <c r="E18" i="1" s="1"/>
  <c r="M17" i="1"/>
  <c r="M18" i="1" s="1"/>
  <c r="D19" i="1"/>
  <c r="D20" i="1" s="1"/>
  <c r="F17" i="1"/>
  <c r="F18" i="1" s="1"/>
  <c r="N17" i="1"/>
  <c r="N18" i="1" s="1"/>
  <c r="E19" i="1"/>
  <c r="E20" i="1" s="1"/>
  <c r="G17" i="1"/>
  <c r="G18" i="1" s="1"/>
  <c r="O7" i="1" l="1"/>
  <c r="P7" i="1" s="1"/>
  <c r="O8" i="1"/>
  <c r="B27" i="1" s="1"/>
  <c r="O6" i="1"/>
  <c r="O16" i="1"/>
  <c r="O18" i="1"/>
  <c r="C26" i="1" s="1"/>
  <c r="O20" i="1"/>
  <c r="C27" i="1" s="1"/>
  <c r="B25" i="1" l="1"/>
  <c r="P6" i="1"/>
  <c r="P8" i="1"/>
  <c r="B26" i="1"/>
  <c r="D26" i="1" s="1"/>
  <c r="O9" i="1"/>
  <c r="D27" i="1"/>
  <c r="C25" i="1"/>
  <c r="O21" i="1"/>
  <c r="B28" i="1" l="1"/>
  <c r="D25" i="1"/>
  <c r="P9" i="1"/>
  <c r="C28" i="1"/>
  <c r="D28" i="1" l="1"/>
</calcChain>
</file>

<file path=xl/sharedStrings.xml><?xml version="1.0" encoding="utf-8"?>
<sst xmlns="http://schemas.openxmlformats.org/spreadsheetml/2006/main" count="74" uniqueCount="49">
  <si>
    <t>Lønnsutgifter 2+2 Hovedmodell</t>
  </si>
  <si>
    <t>Lønnstrinn 36</t>
  </si>
  <si>
    <t>Per Måned</t>
  </si>
  <si>
    <t>jan</t>
  </si>
  <si>
    <t>feb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</si>
  <si>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</si>
  <si>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</si>
  <si>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</si>
  <si>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</si>
  <si>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</si>
  <si>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</si>
  <si>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</si>
  <si>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</si>
  <si>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</si>
  <si>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</si>
  <si>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Netto lønn pr år</t>
  </si>
  <si>
    <t>Lønnskostnader ink. arbeidsgiveravgift (+ evt. sosiale kostnader og felles kostnader)</t>
  </si>
  <si>
    <t>År 1</t>
  </si>
  <si>
    <t>År 2</t>
  </si>
  <si>
    <t>År 3</t>
  </si>
  <si>
    <t>Netto lønn totalt</t>
  </si>
  <si>
    <t>Lærlingtilskudd 2+2 Hovedmodell</t>
  </si>
  <si>
    <t xml:space="preserve"> </t>
  </si>
  <si>
    <t>Tilskuddet utbetales hvert halvår, juni og desember</t>
  </si>
  <si>
    <t>Av lærlingtilskuddet mottar medlemsbedriften 2/3, og OK stat 1/3</t>
  </si>
  <si>
    <t>Tilskudd til medlemsbedrift pr år</t>
  </si>
  <si>
    <t>Lærlingtilskudd, velg basis I eller basis II nedenfor</t>
  </si>
  <si>
    <t>Basis I</t>
  </si>
  <si>
    <t>Koronatillegg</t>
  </si>
  <si>
    <t>Totalt</t>
  </si>
  <si>
    <t>Til medlemsbedriften</t>
  </si>
  <si>
    <t>Til medlemsbedrift totalt</t>
  </si>
  <si>
    <t>Totale kostnader (Lønn - tilskudd) 2+2 Hovedmodell</t>
  </si>
  <si>
    <t>Lønnsutgift</t>
  </si>
  <si>
    <t>Lærlingtilskudd</t>
  </si>
  <si>
    <t>Samlet</t>
  </si>
  <si>
    <t xml:space="preserve">Tilskudd- og lønnssatser </t>
  </si>
  <si>
    <t>Måned</t>
  </si>
  <si>
    <t>År</t>
  </si>
  <si>
    <t>Basis II</t>
  </si>
  <si>
    <t xml:space="preserve">Link til grunnlag sats: </t>
  </si>
  <si>
    <t>Lønnstrinn:</t>
  </si>
  <si>
    <t>hovedtariffavtalen_2022-24_hovedoppgjor_lostat_ysstat_m_innh.pdf (regjeringen.no)</t>
  </si>
  <si>
    <t>Lønn for ansatte i staten - regjeringen.no</t>
  </si>
  <si>
    <t>Lønningsprosent per semester (Se §4):</t>
  </si>
  <si>
    <t>https://lovdata.no/dokument/SPHPM/pm-2014-09</t>
  </si>
  <si>
    <t xml:space="preserve">Lønnsberegningen på forrige side baserer seg på § 4 nr. 3. </t>
  </si>
  <si>
    <t>Satser lærlinger, praksisbrevkandidater, lærekandidater og kandidater for fagbrev på jobb 2025 | udir.no</t>
  </si>
  <si>
    <t>Lærlingbudsjett 2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</si>
</sst>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Source Sans Pro"/>
      <family val="2"/>
    </font>
    <font>
      <sz val="11"/>
      <color theme="1"/>
      <name val="Source Sans Pro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Source Sans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Source Sans Pro"/>
      <family val="2"/>
    </font>
    <font>
      <b/>
      <u/>
      <sz val="11"/>
      <color theme="10"/>
      <name val="Source Sans Pro"/>
      <family val="2"/>
    </font>
    <font>
      <sz val="14"/>
      <color theme="1"/>
      <name val="Source Sans Pro"/>
      <family val="2"/>
    </font>
    <font>
      <b/>
      <u/>
      <sz val="11"/>
      <color theme="1"/>
      <name val="Calibri"/>
      <family val="2"/>
      <scheme val="minor"/>
    </font>
    <font>
      <sz val="18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6" fillId="0" borderId="0" xfId="2"/>
    <xf numFmtId="43" fontId="0" fillId="0" borderId="0" xfId="1" applyFont="1"/>
    <xf numFmtId="0" fontId="3" fillId="2" borderId="1" xfId="0" applyFon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3" fontId="3" fillId="3" borderId="1" xfId="0" applyNumberFormat="1" applyFont="1" applyFill="1" applyBorder="1"/>
    <xf numFmtId="164" fontId="3" fillId="4" borderId="1" xfId="1" applyNumberFormat="1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3" fontId="0" fillId="6" borderId="1" xfId="0" applyNumberFormat="1" applyFill="1" applyBorder="1"/>
    <xf numFmtId="0" fontId="0" fillId="3" borderId="1" xfId="0" applyFill="1" applyBorder="1"/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4" fontId="3" fillId="3" borderId="1" xfId="1" applyNumberFormat="1" applyFont="1" applyFill="1" applyBorder="1" applyAlignment="1">
      <alignment horizontal="right"/>
    </xf>
    <xf numFmtId="0" fontId="0" fillId="2" borderId="1" xfId="0" applyFill="1" applyBorder="1"/>
    <xf numFmtId="164" fontId="3" fillId="2" borderId="1" xfId="1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1" applyNumberFormat="1" applyFont="1" applyFill="1" applyBorder="1"/>
    <xf numFmtId="164" fontId="3" fillId="5" borderId="1" xfId="1" applyNumberFormat="1" applyFont="1" applyFill="1" applyBorder="1" applyAlignment="1">
      <alignment horizontal="right"/>
    </xf>
    <xf numFmtId="164" fontId="0" fillId="6" borderId="1" xfId="1" applyNumberFormat="1" applyFont="1" applyFill="1" applyBorder="1"/>
    <xf numFmtId="0" fontId="0" fillId="6" borderId="1" xfId="0" applyFill="1" applyBorder="1"/>
    <xf numFmtId="164" fontId="0" fillId="6" borderId="1" xfId="0" applyNumberFormat="1" applyFill="1" applyBorder="1"/>
    <xf numFmtId="164" fontId="3" fillId="6" borderId="1" xfId="0" applyNumberFormat="1" applyFont="1" applyFill="1" applyBorder="1" applyAlignment="1">
      <alignment horizontal="right"/>
    </xf>
    <xf numFmtId="164" fontId="4" fillId="6" borderId="1" xfId="0" applyNumberFormat="1" applyFont="1" applyFill="1" applyBorder="1"/>
    <xf numFmtId="164" fontId="5" fillId="6" borderId="1" xfId="0" applyNumberFormat="1" applyFont="1" applyFill="1" applyBorder="1"/>
    <xf numFmtId="164" fontId="3" fillId="5" borderId="1" xfId="1" applyNumberFormat="1" applyFont="1" applyFill="1" applyBorder="1"/>
    <xf numFmtId="164" fontId="0" fillId="0" borderId="0" xfId="1" applyNumberFormat="1" applyFont="1"/>
    <xf numFmtId="164" fontId="6" fillId="0" borderId="0" xfId="2" applyNumberFormat="1"/>
    <xf numFmtId="0" fontId="8" fillId="8" borderId="1" xfId="0" applyFont="1" applyFill="1" applyBorder="1"/>
    <xf numFmtId="0" fontId="9" fillId="8" borderId="1" xfId="2" applyFont="1" applyFill="1" applyBorder="1"/>
    <xf numFmtId="0" fontId="0" fillId="9" borderId="2" xfId="0" applyFill="1" applyBorder="1"/>
    <xf numFmtId="0" fontId="10" fillId="9" borderId="2" xfId="0" applyFont="1" applyFill="1" applyBorder="1" applyAlignment="1">
      <alignment horizontal="centerContinuous"/>
    </xf>
    <xf numFmtId="0" fontId="0" fillId="9" borderId="2" xfId="0" applyFill="1" applyBorder="1" applyAlignment="1">
      <alignment horizontal="centerContinuous"/>
    </xf>
    <xf numFmtId="0" fontId="3" fillId="9" borderId="1" xfId="0" applyFont="1" applyFill="1" applyBorder="1"/>
    <xf numFmtId="3" fontId="3" fillId="9" borderId="1" xfId="0" applyNumberFormat="1" applyFont="1" applyFill="1" applyBorder="1"/>
    <xf numFmtId="3" fontId="3" fillId="9" borderId="1" xfId="0" applyNumberFormat="1" applyFont="1" applyFill="1" applyBorder="1" applyAlignment="1">
      <alignment vertical="center"/>
    </xf>
    <xf numFmtId="3" fontId="3" fillId="9" borderId="1" xfId="0" applyNumberFormat="1" applyFont="1" applyFill="1" applyBorder="1" applyAlignment="1">
      <alignment wrapText="1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left" wrapText="1"/>
    </xf>
    <xf numFmtId="3" fontId="3" fillId="9" borderId="1" xfId="0" applyNumberFormat="1" applyFont="1" applyFill="1" applyBorder="1" applyAlignment="1">
      <alignment horizontal="right" wrapText="1"/>
    </xf>
    <xf numFmtId="164" fontId="3" fillId="9" borderId="1" xfId="1" applyNumberFormat="1" applyFont="1" applyFill="1" applyBorder="1"/>
    <xf numFmtId="0" fontId="0" fillId="9" borderId="1" xfId="0" applyFill="1" applyBorder="1"/>
    <xf numFmtId="0" fontId="3" fillId="9" borderId="1" xfId="0" applyFont="1" applyFill="1" applyBorder="1" applyAlignment="1">
      <alignment horizontal="left" vertical="top" wrapText="1"/>
    </xf>
    <xf numFmtId="164" fontId="3" fillId="9" borderId="1" xfId="0" applyNumberFormat="1" applyFont="1" applyFill="1" applyBorder="1" applyAlignment="1">
      <alignment horizontal="right"/>
    </xf>
    <xf numFmtId="164" fontId="5" fillId="9" borderId="1" xfId="0" applyNumberFormat="1" applyFont="1" applyFill="1" applyBorder="1"/>
    <xf numFmtId="164" fontId="4" fillId="9" borderId="1" xfId="0" applyNumberFormat="1" applyFont="1" applyFill="1" applyBorder="1"/>
    <xf numFmtId="0" fontId="3" fillId="7" borderId="4" xfId="0" applyFont="1" applyFill="1" applyBorder="1"/>
    <xf numFmtId="0" fontId="3" fillId="2" borderId="6" xfId="0" applyFont="1" applyFill="1" applyBorder="1"/>
    <xf numFmtId="0" fontId="7" fillId="10" borderId="3" xfId="0" applyFont="1" applyFill="1" applyBorder="1"/>
    <xf numFmtId="3" fontId="3" fillId="9" borderId="1" xfId="0" applyNumberFormat="1" applyFont="1" applyFill="1" applyBorder="1" applyAlignment="1">
      <alignment horizontal="left" vertical="center"/>
    </xf>
    <xf numFmtId="0" fontId="6" fillId="8" borderId="1" xfId="2" applyFill="1" applyBorder="1"/>
    <xf numFmtId="0" fontId="8" fillId="0" borderId="0" xfId="0" applyFont="1"/>
    <xf numFmtId="0" fontId="12" fillId="9" borderId="2" xfId="0" applyFont="1" applyFill="1" applyBorder="1" applyAlignment="1">
      <alignment horizontal="centerContinuous" vertical="center"/>
    </xf>
    <xf numFmtId="0" fontId="3" fillId="9" borderId="1" xfId="0" applyFont="1" applyFill="1" applyBorder="1" applyAlignment="1">
      <alignment horizontal="left" vertical="top" wrapText="1"/>
    </xf>
    <xf numFmtId="0" fontId="11" fillId="7" borderId="5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13</xdr:row>
      <xdr:rowOff>104775</xdr:rowOff>
    </xdr:from>
    <xdr:to>
      <xdr:col>1</xdr:col>
      <xdr:colOff>438150</xdr:colOff>
      <xdr:row>13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FA6C260-9063-44F6-9C9D-2B5F1B1903B5}"/>
            </a:ext>
          </a:extLst>
        </xdr:cNvPr>
        <xdr:cNvCxnSpPr/>
      </xdr:nvCxnSpPr>
      <xdr:spPr>
        <a:xfrm flipH="1">
          <a:off x="619126" y="3409950"/>
          <a:ext cx="380999" cy="0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440873</xdr:colOff>
      <xdr:row>12</xdr:row>
      <xdr:rowOff>144517</xdr:rowOff>
    </xdr:from>
    <xdr:to>
      <xdr:col>1</xdr:col>
      <xdr:colOff>1005052</xdr:colOff>
      <xdr:row>13</xdr:row>
      <xdr:rowOff>103415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B7BB7392-9E5B-466F-BBD7-934BE9A18472}"/>
            </a:ext>
          </a:extLst>
        </xdr:cNvPr>
        <xdr:cNvCxnSpPr/>
      </xdr:nvCxnSpPr>
      <xdr:spPr>
        <a:xfrm flipH="1">
          <a:off x="1005804" y="3251638"/>
          <a:ext cx="564179" cy="15596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udir.no/om-udir/tilskudd-og-prosjektmidler/tilskuddssatser/satser-larlinger-praksisbrevkandidater-larekandidater-og-kandidater-for-fagbrev-pa-jobb/" TargetMode="External"/><Relationship Id="rId7" Type="http://schemas.openxmlformats.org/officeDocument/2006/relationships/hyperlink" Target="https://www.udir.no/om-udir/tilskudd-og-prosjektmidler/tilskuddssatser/2025/satser-larlinger-praksisbrevkandidater-larekandidater-og-kandidater-for-fagbrev-pa-jobb-2025/" TargetMode="External"/><Relationship Id="rId2" Type="http://schemas.openxmlformats.org/officeDocument/2006/relationships/hyperlink" Target="https://www.regjeringen.no/no/tema/arbeidsliv/Statlig-arbeidsgiverpolitikk/lonn-og-tariff-i-staten/lonnstabellen/id438643/" TargetMode="External"/><Relationship Id="rId1" Type="http://schemas.openxmlformats.org/officeDocument/2006/relationships/hyperlink" Target="https://lovdata.no/dokument/SPHPM/pm-2014-09" TargetMode="External"/><Relationship Id="rId6" Type="http://schemas.openxmlformats.org/officeDocument/2006/relationships/hyperlink" Target="https://www.regjeringen.no/contentassets/43efadcb4e394a5fa57176b00f7b07ea/2022/hovedtariffavtalen_2022-24_hovedoppgjor_lostat_ysstat_m_innh.pdf" TargetMode="External"/><Relationship Id="rId5" Type="http://schemas.openxmlformats.org/officeDocument/2006/relationships/hyperlink" Target="https://www.regjeringen.no/no/tema/arbeidsliv/Statlig-arbeidsgiverpolitikk/lonn-og-tariff-i-staten/lonnstabellen/id438643/" TargetMode="External"/><Relationship Id="rId4" Type="http://schemas.openxmlformats.org/officeDocument/2006/relationships/hyperlink" Target="https://www.udir.no/om-udir/tilskudd-og-prosjektmidler/tilskuddssatser/satser-larlinger-praksisbrevkandidater-larekandidater-og-kandidater-for-fagbrev-pa-job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24E5-EB26-4BFC-ADC6-8291EA0D7121}">
  <dimension ref="A1:R29"/>
  <sheetViews>
    <sheetView showGridLines="0" tabSelected="1" zoomScaleNormal="100" workbookViewId="0">
      <selection activeCell="G25" sqref="G25"/>
    </sheetView>
  </sheetViews>
  <sheetFormatPr baseColWidth="10" defaultColWidth="0" defaultRowHeight="15" zeroHeight="1" x14ac:dyDescent="0.25"/>
  <cols>
    <col min="1" max="1" width="8.42578125" customWidth="1"/>
    <col min="2" max="2" width="40.5703125" customWidth="1"/>
    <col min="3" max="3" width="15.42578125" customWidth="1"/>
    <col min="4" max="9" width="10" customWidth="1"/>
    <col min="10" max="10" width="10.5703125" bestFit="1" customWidth="1"/>
    <col min="11" max="11" width="10.5703125" customWidth="1"/>
    <col min="12" max="14" width="10" customWidth="1"/>
    <col min="15" max="15" width="16" customWidth="1"/>
    <col min="16" max="16" width="33.7109375" customWidth="1"/>
    <col min="17" max="17" width="3.42578125" customWidth="1"/>
    <col min="18" max="18" width="9" hidden="1" customWidth="1"/>
    <col min="19" max="16384" width="11.42578125" hidden="1"/>
  </cols>
  <sheetData>
    <row r="1" spans="1:17" s="35" customFormat="1" ht="33" customHeight="1" x14ac:dyDescent="0.3">
      <c r="A1" s="57" t="s">
        <v>48</v>
      </c>
    </row>
    <row r="2" spans="1:17" x14ac:dyDescent="0.25"/>
    <row r="3" spans="1:17" ht="23.25" x14ac:dyDescent="0.35">
      <c r="A3" s="1" t="s">
        <v>0</v>
      </c>
    </row>
    <row r="4" spans="1:17" x14ac:dyDescent="0.25">
      <c r="A4" s="37" t="s">
        <v>1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40"/>
      <c r="P4" s="40"/>
    </row>
    <row r="5" spans="1:17" ht="45" x14ac:dyDescent="0.25">
      <c r="A5" s="41">
        <f>'Satser 2025 (2+2) Hovedmodell'!B4</f>
        <v>36208.333333333336</v>
      </c>
      <c r="B5" s="54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10</v>
      </c>
      <c r="K5" s="41" t="s">
        <v>11</v>
      </c>
      <c r="L5" s="41" t="s">
        <v>12</v>
      </c>
      <c r="M5" s="41" t="s">
        <v>13</v>
      </c>
      <c r="N5" s="41" t="s">
        <v>14</v>
      </c>
      <c r="O5" s="42" t="s">
        <v>15</v>
      </c>
      <c r="P5" s="40" t="s">
        <v>16</v>
      </c>
    </row>
    <row r="6" spans="1:17" x14ac:dyDescent="0.25">
      <c r="A6" s="6" t="s">
        <v>17</v>
      </c>
      <c r="B6" s="6"/>
      <c r="C6" s="7"/>
      <c r="D6" s="7"/>
      <c r="E6" s="7"/>
      <c r="F6" s="7"/>
      <c r="G6" s="7"/>
      <c r="H6" s="7"/>
      <c r="I6" s="7"/>
      <c r="J6" s="7"/>
      <c r="K6" s="8">
        <f>$A$5*0.3</f>
        <v>10862.5</v>
      </c>
      <c r="L6" s="8">
        <f t="shared" ref="L6:N6" si="0">$A$5*0.3</f>
        <v>10862.5</v>
      </c>
      <c r="M6" s="8">
        <f t="shared" si="0"/>
        <v>10862.5</v>
      </c>
      <c r="N6" s="8">
        <f t="shared" si="0"/>
        <v>10862.5</v>
      </c>
      <c r="O6" s="9">
        <f>SUM(K6:N6)</f>
        <v>43450</v>
      </c>
      <c r="P6" s="10">
        <f>O6*1.141</f>
        <v>49576.45</v>
      </c>
    </row>
    <row r="7" spans="1:17" x14ac:dyDescent="0.25">
      <c r="A7" s="11" t="s">
        <v>18</v>
      </c>
      <c r="B7" s="11"/>
      <c r="C7" s="8">
        <f>$A$5*0.3</f>
        <v>10862.5</v>
      </c>
      <c r="D7" s="8">
        <f t="shared" ref="D7" si="1">$A$5*0.3</f>
        <v>10862.5</v>
      </c>
      <c r="E7" s="8">
        <f>$A$5*0.4</f>
        <v>14483.333333333336</v>
      </c>
      <c r="F7" s="8">
        <f t="shared" ref="F7:I7" si="2">$A$5*0.4</f>
        <v>14483.333333333336</v>
      </c>
      <c r="G7" s="8">
        <f t="shared" si="2"/>
        <v>14483.333333333336</v>
      </c>
      <c r="H7" s="8">
        <f t="shared" si="2"/>
        <v>14483.333333333336</v>
      </c>
      <c r="I7" s="8">
        <f t="shared" si="2"/>
        <v>14483.333333333336</v>
      </c>
      <c r="J7" s="8">
        <f>$A$5*0.4</f>
        <v>14483.333333333336</v>
      </c>
      <c r="K7" s="8">
        <f>$A$5*0.5</f>
        <v>18104.166666666668</v>
      </c>
      <c r="L7" s="8">
        <f t="shared" ref="L7:N7" si="3">$A$5*0.5</f>
        <v>18104.166666666668</v>
      </c>
      <c r="M7" s="8">
        <f t="shared" si="3"/>
        <v>18104.166666666668</v>
      </c>
      <c r="N7" s="8">
        <f t="shared" si="3"/>
        <v>18104.166666666668</v>
      </c>
      <c r="O7" s="9">
        <f>SUM(C7:N7)</f>
        <v>181041.66666666669</v>
      </c>
      <c r="P7" s="10">
        <f t="shared" ref="P7:P8" si="4">O7*1.141</f>
        <v>206568.54166666669</v>
      </c>
    </row>
    <row r="8" spans="1:17" x14ac:dyDescent="0.25">
      <c r="A8" s="12" t="s">
        <v>19</v>
      </c>
      <c r="B8" s="12"/>
      <c r="C8" s="8">
        <f>$A$5*0.5</f>
        <v>18104.166666666668</v>
      </c>
      <c r="D8" s="8">
        <f>$A$5*0.5</f>
        <v>18104.166666666668</v>
      </c>
      <c r="E8" s="8">
        <f>$A$5*0.8</f>
        <v>28966.666666666672</v>
      </c>
      <c r="F8" s="8">
        <f t="shared" ref="F8:J8" si="5">$A$5*0.8</f>
        <v>28966.666666666672</v>
      </c>
      <c r="G8" s="8">
        <f t="shared" si="5"/>
        <v>28966.666666666672</v>
      </c>
      <c r="H8" s="8">
        <f t="shared" si="5"/>
        <v>28966.666666666672</v>
      </c>
      <c r="I8" s="8">
        <f t="shared" si="5"/>
        <v>28966.666666666672</v>
      </c>
      <c r="J8" s="8">
        <f t="shared" si="5"/>
        <v>28966.666666666672</v>
      </c>
      <c r="K8" s="13"/>
      <c r="L8" s="13"/>
      <c r="M8" s="13"/>
      <c r="N8" s="13"/>
      <c r="O8" s="9">
        <f>SUM(C8:J8)</f>
        <v>210008.33333333337</v>
      </c>
      <c r="P8" s="10">
        <f t="shared" si="4"/>
        <v>239619.50833333339</v>
      </c>
    </row>
    <row r="9" spans="1:17" x14ac:dyDescent="0.25">
      <c r="A9" s="43"/>
      <c r="B9" s="43" t="s">
        <v>20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>
        <f>SUM(O6:O8)</f>
        <v>434500.00000000006</v>
      </c>
      <c r="P9" s="45">
        <f>SUM(P6:P8)</f>
        <v>495764.50000000012</v>
      </c>
    </row>
    <row r="10" spans="1:17" x14ac:dyDescent="0.25"/>
    <row r="11" spans="1:17" ht="23.25" x14ac:dyDescent="0.35">
      <c r="A11" s="1" t="s">
        <v>21</v>
      </c>
      <c r="Q11" t="s">
        <v>22</v>
      </c>
    </row>
    <row r="12" spans="1:17" x14ac:dyDescent="0.25">
      <c r="A12" s="37" t="s">
        <v>23</v>
      </c>
      <c r="B12" s="46"/>
      <c r="C12" s="46" t="s">
        <v>24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58" t="s">
        <v>25</v>
      </c>
      <c r="P12" s="47"/>
    </row>
    <row r="13" spans="1:17" ht="15.75" thickBot="1" x14ac:dyDescent="0.3">
      <c r="A13" s="59" t="s">
        <v>26</v>
      </c>
      <c r="B13" s="60"/>
      <c r="C13" s="3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58"/>
      <c r="P13" s="47"/>
    </row>
    <row r="14" spans="1:17" ht="15.75" thickBot="1" x14ac:dyDescent="0.3">
      <c r="A14" s="53" t="s">
        <v>27</v>
      </c>
      <c r="B14" s="51">
        <f>IF(A14="Basis I",'Satser 2025 (2+2) Hovedmodell'!B5,'Satser 2025 (2+2) Hovedmodell'!B6)</f>
        <v>7629</v>
      </c>
      <c r="C14" s="38" t="s">
        <v>3</v>
      </c>
      <c r="D14" s="38" t="s">
        <v>4</v>
      </c>
      <c r="E14" s="38" t="s">
        <v>5</v>
      </c>
      <c r="F14" s="38" t="s">
        <v>6</v>
      </c>
      <c r="G14" s="38" t="s">
        <v>7</v>
      </c>
      <c r="H14" s="38" t="s">
        <v>8</v>
      </c>
      <c r="I14" s="38" t="s">
        <v>9</v>
      </c>
      <c r="J14" s="38" t="s">
        <v>10</v>
      </c>
      <c r="K14" s="38" t="s">
        <v>11</v>
      </c>
      <c r="L14" s="38" t="s">
        <v>12</v>
      </c>
      <c r="M14" s="38" t="s">
        <v>13</v>
      </c>
      <c r="N14" s="38" t="s">
        <v>14</v>
      </c>
      <c r="O14" s="58"/>
      <c r="P14" s="47" t="s">
        <v>28</v>
      </c>
    </row>
    <row r="15" spans="1:17" ht="15" customHeight="1" x14ac:dyDescent="0.25">
      <c r="A15" s="52" t="s">
        <v>17</v>
      </c>
      <c r="B15" s="14" t="s">
        <v>29</v>
      </c>
      <c r="C15" s="15"/>
      <c r="D15" s="15"/>
      <c r="E15" s="15"/>
      <c r="F15" s="15"/>
      <c r="G15" s="15"/>
      <c r="H15" s="15"/>
      <c r="I15" s="15"/>
      <c r="J15" s="15"/>
      <c r="K15" s="16">
        <f>$B$14</f>
        <v>7629</v>
      </c>
      <c r="L15" s="16">
        <f t="shared" ref="L15:N15" si="6">$B$14</f>
        <v>7629</v>
      </c>
      <c r="M15" s="16">
        <f t="shared" si="6"/>
        <v>7629</v>
      </c>
      <c r="N15" s="16">
        <f t="shared" si="6"/>
        <v>7629</v>
      </c>
      <c r="O15" s="17"/>
      <c r="P15" s="17"/>
    </row>
    <row r="16" spans="1:17" x14ac:dyDescent="0.25">
      <c r="A16" s="6"/>
      <c r="B16" s="18" t="s">
        <v>30</v>
      </c>
      <c r="C16" s="15"/>
      <c r="D16" s="15"/>
      <c r="E16" s="15"/>
      <c r="F16" s="15"/>
      <c r="G16" s="15"/>
      <c r="H16" s="15"/>
      <c r="I16" s="15"/>
      <c r="J16" s="15"/>
      <c r="K16" s="15">
        <f t="shared" ref="D16:N18" si="7">K15/3*2</f>
        <v>5086</v>
      </c>
      <c r="L16" s="15">
        <f t="shared" si="7"/>
        <v>5086</v>
      </c>
      <c r="M16" s="15">
        <f t="shared" si="7"/>
        <v>5086</v>
      </c>
      <c r="N16" s="15">
        <f t="shared" si="7"/>
        <v>5086</v>
      </c>
      <c r="O16" s="19">
        <f>SUM(K16:N16)</f>
        <v>20344</v>
      </c>
      <c r="P16" s="19"/>
    </row>
    <row r="17" spans="1:17" x14ac:dyDescent="0.25">
      <c r="A17" s="11" t="s">
        <v>18</v>
      </c>
      <c r="B17" s="14" t="s">
        <v>29</v>
      </c>
      <c r="C17" s="16">
        <f>$B$14</f>
        <v>7629</v>
      </c>
      <c r="D17" s="16">
        <f t="shared" ref="D17:N17" si="8">$B$14</f>
        <v>7629</v>
      </c>
      <c r="E17" s="16">
        <f t="shared" si="8"/>
        <v>7629</v>
      </c>
      <c r="F17" s="16">
        <f t="shared" si="8"/>
        <v>7629</v>
      </c>
      <c r="G17" s="16">
        <f t="shared" si="8"/>
        <v>7629</v>
      </c>
      <c r="H17" s="16">
        <f t="shared" si="8"/>
        <v>7629</v>
      </c>
      <c r="I17" s="16">
        <f t="shared" si="8"/>
        <v>7629</v>
      </c>
      <c r="J17" s="16">
        <f t="shared" si="8"/>
        <v>7629</v>
      </c>
      <c r="K17" s="16">
        <f t="shared" si="8"/>
        <v>7629</v>
      </c>
      <c r="L17" s="16">
        <f t="shared" si="8"/>
        <v>7629</v>
      </c>
      <c r="M17" s="16">
        <f t="shared" si="8"/>
        <v>7629</v>
      </c>
      <c r="N17" s="16">
        <f t="shared" si="8"/>
        <v>7629</v>
      </c>
      <c r="O17" s="17"/>
      <c r="P17" s="17"/>
    </row>
    <row r="18" spans="1:17" x14ac:dyDescent="0.25">
      <c r="A18" s="20"/>
      <c r="B18" s="20" t="s">
        <v>30</v>
      </c>
      <c r="C18" s="21">
        <f>(C17/3)*2</f>
        <v>5086</v>
      </c>
      <c r="D18" s="21">
        <f t="shared" si="7"/>
        <v>5086</v>
      </c>
      <c r="E18" s="21">
        <f t="shared" si="7"/>
        <v>5086</v>
      </c>
      <c r="F18" s="21">
        <f t="shared" si="7"/>
        <v>5086</v>
      </c>
      <c r="G18" s="21">
        <f t="shared" si="7"/>
        <v>5086</v>
      </c>
      <c r="H18" s="21">
        <f t="shared" si="7"/>
        <v>5086</v>
      </c>
      <c r="I18" s="21">
        <f t="shared" si="7"/>
        <v>5086</v>
      </c>
      <c r="J18" s="21">
        <f t="shared" si="7"/>
        <v>5086</v>
      </c>
      <c r="K18" s="21">
        <f t="shared" si="7"/>
        <v>5086</v>
      </c>
      <c r="L18" s="21">
        <f t="shared" si="7"/>
        <v>5086</v>
      </c>
      <c r="M18" s="21">
        <f t="shared" si="7"/>
        <v>5086</v>
      </c>
      <c r="N18" s="21">
        <f t="shared" si="7"/>
        <v>5086</v>
      </c>
      <c r="O18" s="22">
        <f>SUM(C18:N18)</f>
        <v>61032</v>
      </c>
      <c r="P18" s="22"/>
    </row>
    <row r="19" spans="1:17" x14ac:dyDescent="0.25">
      <c r="A19" s="12" t="s">
        <v>19</v>
      </c>
      <c r="B19" s="14" t="s">
        <v>29</v>
      </c>
      <c r="C19" s="16">
        <f>$B$14</f>
        <v>7629</v>
      </c>
      <c r="D19" s="16">
        <f t="shared" ref="D19:J19" si="9">$B$14</f>
        <v>7629</v>
      </c>
      <c r="E19" s="16">
        <f t="shared" si="9"/>
        <v>7629</v>
      </c>
      <c r="F19" s="16">
        <f t="shared" si="9"/>
        <v>7629</v>
      </c>
      <c r="G19" s="16">
        <f t="shared" si="9"/>
        <v>7629</v>
      </c>
      <c r="H19" s="16">
        <f t="shared" si="9"/>
        <v>7629</v>
      </c>
      <c r="I19" s="16">
        <f t="shared" si="9"/>
        <v>7629</v>
      </c>
      <c r="J19" s="16">
        <f t="shared" si="9"/>
        <v>7629</v>
      </c>
      <c r="K19" s="23"/>
      <c r="L19" s="23"/>
      <c r="M19" s="23"/>
      <c r="N19" s="23"/>
      <c r="O19" s="17"/>
      <c r="P19" s="17"/>
    </row>
    <row r="20" spans="1:17" x14ac:dyDescent="0.25">
      <c r="A20" s="24"/>
      <c r="B20" s="24" t="s">
        <v>30</v>
      </c>
      <c r="C20" s="25">
        <f>C19/3*2</f>
        <v>5086</v>
      </c>
      <c r="D20" s="25">
        <f t="shared" ref="D20:J20" si="10">D19/3*2</f>
        <v>5086</v>
      </c>
      <c r="E20" s="25">
        <f t="shared" si="10"/>
        <v>5086</v>
      </c>
      <c r="F20" s="25">
        <f t="shared" si="10"/>
        <v>5086</v>
      </c>
      <c r="G20" s="25">
        <f t="shared" si="10"/>
        <v>5086</v>
      </c>
      <c r="H20" s="25">
        <f t="shared" si="10"/>
        <v>5086</v>
      </c>
      <c r="I20" s="25">
        <f t="shared" si="10"/>
        <v>5086</v>
      </c>
      <c r="J20" s="25">
        <f t="shared" si="10"/>
        <v>5086</v>
      </c>
      <c r="K20" s="24"/>
      <c r="L20" s="24"/>
      <c r="M20" s="24"/>
      <c r="N20" s="24"/>
      <c r="O20" s="26">
        <f>SUM(C20:N20)</f>
        <v>40688</v>
      </c>
      <c r="P20" s="26"/>
      <c r="Q20" s="5"/>
    </row>
    <row r="21" spans="1:17" x14ac:dyDescent="0.25">
      <c r="A21" s="44"/>
      <c r="B21" s="44" t="s">
        <v>31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8">
        <f>SUM(O15:O20)</f>
        <v>122064</v>
      </c>
      <c r="P21" s="48"/>
      <c r="Q21" s="5"/>
    </row>
    <row r="22" spans="1:17" x14ac:dyDescent="0.25"/>
    <row r="23" spans="1:17" ht="23.25" x14ac:dyDescent="0.35">
      <c r="A23" s="1" t="s">
        <v>32</v>
      </c>
    </row>
    <row r="24" spans="1:17" ht="15" customHeight="1" x14ac:dyDescent="0.25">
      <c r="A24" s="37"/>
      <c r="B24" s="37" t="s">
        <v>33</v>
      </c>
      <c r="C24" s="37" t="s">
        <v>34</v>
      </c>
      <c r="D24" s="37" t="s">
        <v>35</v>
      </c>
    </row>
    <row r="25" spans="1:17" x14ac:dyDescent="0.25">
      <c r="A25" s="6" t="s">
        <v>17</v>
      </c>
      <c r="B25" s="27">
        <f>O6</f>
        <v>43450</v>
      </c>
      <c r="C25" s="27">
        <f>O16</f>
        <v>20344</v>
      </c>
      <c r="D25" s="28">
        <f>B25-C25</f>
        <v>23106</v>
      </c>
    </row>
    <row r="26" spans="1:17" x14ac:dyDescent="0.25">
      <c r="A26" s="11" t="s">
        <v>18</v>
      </c>
      <c r="B26" s="21">
        <f>O7</f>
        <v>181041.66666666669</v>
      </c>
      <c r="C26" s="21">
        <f>O18</f>
        <v>61032</v>
      </c>
      <c r="D26" s="29">
        <f t="shared" ref="D26:D28" si="11">B26-C26</f>
        <v>120009.66666666669</v>
      </c>
    </row>
    <row r="27" spans="1:17" x14ac:dyDescent="0.25">
      <c r="A27" s="6" t="s">
        <v>19</v>
      </c>
      <c r="B27" s="27">
        <f t="shared" ref="B27" si="12">O8</f>
        <v>210008.33333333337</v>
      </c>
      <c r="C27" s="27">
        <f>O20</f>
        <v>40688</v>
      </c>
      <c r="D27" s="28">
        <f t="shared" si="11"/>
        <v>169320.33333333337</v>
      </c>
    </row>
    <row r="28" spans="1:17" x14ac:dyDescent="0.25">
      <c r="A28" s="49" t="s">
        <v>35</v>
      </c>
      <c r="B28" s="50">
        <f>SUM(B25:B27)</f>
        <v>434500.00000000006</v>
      </c>
      <c r="C28" s="50">
        <f>SUM(C25:C27)</f>
        <v>122064</v>
      </c>
      <c r="D28" s="49">
        <f t="shared" si="11"/>
        <v>312436.00000000006</v>
      </c>
    </row>
    <row r="29" spans="1:17" x14ac:dyDescent="0.25">
      <c r="B29" s="2"/>
      <c r="C29" s="3"/>
      <c r="D29" s="2"/>
    </row>
  </sheetData>
  <sheetProtection selectLockedCells="1"/>
  <mergeCells count="2">
    <mergeCell ref="O12:O14"/>
    <mergeCell ref="A13:B13"/>
  </mergeCells>
  <dataValidations disablePrompts="1" count="1">
    <dataValidation type="list" allowBlank="1" showInputMessage="1" showErrorMessage="1" sqref="A14" xr:uid="{96D437BB-A3F5-47A8-91B5-3457B622B9C0}">
      <formula1>"Basis I,basis II"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8817-9708-48CF-820F-D17F2F589CDE}">
  <dimension ref="A1:G19"/>
  <sheetViews>
    <sheetView showGridLines="0" zoomScaleNormal="100" workbookViewId="0">
      <selection activeCell="F6" sqref="F6"/>
    </sheetView>
  </sheetViews>
  <sheetFormatPr baseColWidth="10" defaultColWidth="0" defaultRowHeight="15" zeroHeight="1" x14ac:dyDescent="0.25"/>
  <cols>
    <col min="1" max="1" width="16.7109375" customWidth="1"/>
    <col min="2" max="2" width="12.42578125" bestFit="1" customWidth="1"/>
    <col min="3" max="7" width="11.42578125" customWidth="1"/>
    <col min="8" max="16384" width="11.42578125" hidden="1"/>
  </cols>
  <sheetData>
    <row r="1" spans="1:7" s="34" customFormat="1" ht="18.75" x14ac:dyDescent="0.3">
      <c r="A1" s="35" t="s">
        <v>36</v>
      </c>
      <c r="B1" s="36"/>
      <c r="C1" s="36"/>
      <c r="D1" s="36"/>
      <c r="E1" s="36"/>
      <c r="F1" s="36"/>
      <c r="G1" s="36"/>
    </row>
    <row r="2" spans="1:7" x14ac:dyDescent="0.25"/>
    <row r="3" spans="1:7" x14ac:dyDescent="0.25">
      <c r="B3" s="32" t="s">
        <v>37</v>
      </c>
      <c r="C3" s="32" t="s">
        <v>38</v>
      </c>
    </row>
    <row r="4" spans="1:7" x14ac:dyDescent="0.25">
      <c r="A4" s="33" t="s">
        <v>1</v>
      </c>
      <c r="B4" s="23">
        <f>C4/12</f>
        <v>36208.333333333336</v>
      </c>
      <c r="C4" s="23">
        <v>434500</v>
      </c>
      <c r="D4" s="31"/>
      <c r="E4" s="30"/>
      <c r="F4" s="30"/>
    </row>
    <row r="5" spans="1:7" x14ac:dyDescent="0.25">
      <c r="A5" s="55" t="s">
        <v>27</v>
      </c>
      <c r="B5" s="13">
        <v>7629</v>
      </c>
      <c r="C5" s="24"/>
      <c r="D5" s="3"/>
    </row>
    <row r="6" spans="1:7" x14ac:dyDescent="0.25">
      <c r="A6" s="55" t="s">
        <v>39</v>
      </c>
      <c r="B6" s="13">
        <v>5963</v>
      </c>
      <c r="C6" s="24"/>
    </row>
    <row r="7" spans="1:7" x14ac:dyDescent="0.25"/>
    <row r="8" spans="1:7" x14ac:dyDescent="0.25">
      <c r="A8" s="56" t="s">
        <v>40</v>
      </c>
    </row>
    <row r="9" spans="1:7" x14ac:dyDescent="0.25">
      <c r="A9" s="4" t="s">
        <v>47</v>
      </c>
    </row>
    <row r="10" spans="1:7" x14ac:dyDescent="0.25"/>
    <row r="11" spans="1:7" x14ac:dyDescent="0.25">
      <c r="A11" s="56" t="s">
        <v>41</v>
      </c>
    </row>
    <row r="12" spans="1:7" x14ac:dyDescent="0.25">
      <c r="A12" s="4" t="s">
        <v>42</v>
      </c>
    </row>
    <row r="13" spans="1:7" x14ac:dyDescent="0.25">
      <c r="A13" s="4" t="s">
        <v>43</v>
      </c>
    </row>
    <row r="14" spans="1:7" x14ac:dyDescent="0.25"/>
    <row r="15" spans="1:7" x14ac:dyDescent="0.25">
      <c r="A15" s="56" t="s">
        <v>44</v>
      </c>
    </row>
    <row r="16" spans="1:7" x14ac:dyDescent="0.25">
      <c r="A16" s="4" t="s">
        <v>45</v>
      </c>
    </row>
    <row r="17" spans="1:1" x14ac:dyDescent="0.25">
      <c r="A17" t="s">
        <v>46</v>
      </c>
    </row>
    <row r="18" spans="1:1" x14ac:dyDescent="0.25"/>
    <row r="19" spans="1:1" x14ac:dyDescent="0.25"/>
  </sheetData>
  <hyperlinks>
    <hyperlink ref="A16" r:id="rId1" xr:uid="{47EEFB09-F0F0-4364-8710-6F4AD7D2177B}"/>
    <hyperlink ref="A4" r:id="rId2" display="Lønnstrinn 29" xr:uid="{57733DC8-17CD-48B9-A228-6DE18B5A05EC}"/>
    <hyperlink ref="A5" r:id="rId3" xr:uid="{16D2AAF3-66A0-4F58-BF9E-CF75A2FD9E68}"/>
    <hyperlink ref="A6" r:id="rId4" xr:uid="{75C19358-690C-4276-962E-9BCDCC3955BE}"/>
    <hyperlink ref="A13" r:id="rId5" display="https://www.regjeringen.no/no/tema/arbeidsliv/Statlig-arbeidsgiverpolitikk/lonn-og-tariff-i-staten/lonnstabellen/id438643/" xr:uid="{C034C239-2B2A-4DE8-9BA7-32956297574D}"/>
    <hyperlink ref="A12" r:id="rId6" display="https://www.regjeringen.no/contentassets/43efadcb4e394a5fa57176b00f7b07ea/2022/hovedtariffavtalen_2022-24_hovedoppgjor_lostat_ysstat_m_innh.pdf" xr:uid="{C6004D31-5660-4585-AA1E-F36A81731186}"/>
    <hyperlink ref="A9" r:id="rId7" display="https://www.udir.no/om-udir/tilskudd-og-prosjektmidler/tilskuddssatser/2025/satser-larlinger-praksisbrevkandidater-larekandidater-og-kandidater-for-fagbrev-pa-jobb-2025/" xr:uid="{059A3FF0-BBA0-4F10-A03B-BF62D94BE171}"/>
  </hyperlinks>
  <pageMargins left="0.7" right="0.7" top="0.75" bottom="0.75" header="0.3" footer="0.3"/>
  <pageSetup paperSize="9" orientation="portrait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89dcce-0f2e-4597-8299-33b2340791f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44179A28173A4C9C5561C788972243" ma:contentTypeVersion="10" ma:contentTypeDescription="Opprett et nytt dokument." ma:contentTypeScope="" ma:versionID="c3c33b590d7800c064fb6e3dc5d63c3a">
  <xsd:schema xmlns:xsd="http://www.w3.org/2001/XMLSchema" xmlns:xs="http://www.w3.org/2001/XMLSchema" xmlns:p="http://schemas.microsoft.com/office/2006/metadata/properties" xmlns:ns2="4789dcce-0f2e-4597-8299-33b2340791fe" xmlns:ns3="23502941-4435-447a-a490-0a0b2618572a" targetNamespace="http://schemas.microsoft.com/office/2006/metadata/properties" ma:root="true" ma:fieldsID="3bce5fe1c759d94dc6168ad41c30d42f" ns2:_="" ns3:_="">
    <xsd:import namespace="4789dcce-0f2e-4597-8299-33b2340791fe"/>
    <xsd:import namespace="23502941-4435-447a-a490-0a0b2618572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9dcce-0f2e-4597-8299-33b2340791f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02941-4435-447a-a490-0a0b26185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114D6B-9A53-4B4C-A5C4-1CC30EA1B3A2}">
  <ds:schemaRefs>
    <ds:schemaRef ds:uri="4789dcce-0f2e-4597-8299-33b2340791f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3502941-4435-447a-a490-0a0b2618572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98FBD2-5D3C-454B-AAA1-DD6BA9D35E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04D9FD-28EB-4ABA-97FB-1809CE4BF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9dcce-0f2e-4597-8299-33b2340791fe"/>
    <ds:schemaRef ds:uri="23502941-4435-447a-a490-0a0b261857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Utgifter &amp; Inntekter (2+2) </vt:lpstr>
      <vt:lpstr>Satser 2025 (2+2) Hovedmodell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Ludvig Berg Sydvold</dc:creator>
  <cp:keywords/>
  <dc:description/>
  <cp:lastModifiedBy>Jonas Sittampalam</cp:lastModifiedBy>
  <cp:revision/>
  <dcterms:created xsi:type="dcterms:W3CDTF">2021-02-01T14:39:26Z</dcterms:created>
  <dcterms:modified xsi:type="dcterms:W3CDTF">2025-08-05T10:49:41Z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0x010100CA44179A28173A4C9C5561C788972243</vt:lpwstr>
  </property>
  <property fmtid="{D5CDD505-2E9C-101B-9397-08002B2CF9AE}" pid="3" name="MediaServiceImageTags">
    <vt:lpwstr/>
  </property>
</Properties>
</file>